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c0654381fa16aa/Documents/RP3 Rowing/Lockdown/"/>
    </mc:Choice>
  </mc:AlternateContent>
  <xr:revisionPtr revIDLastSave="179" documentId="8_{DBAE8CD9-E733-4DD0-8248-58E59050B51B}" xr6:coauthVersionLast="45" xr6:coauthVersionMax="45" xr10:uidLastSave="{750A502B-77F4-446C-9DD3-FAC9AD6F7476}"/>
  <bookViews>
    <workbookView xWindow="-108" yWindow="-108" windowWidth="23256" windowHeight="12576" activeTab="1" xr2:uid="{F2B666E7-A6F2-44A0-83A6-0D8A53D415DB}"/>
  </bookViews>
  <sheets>
    <sheet name="Training zones" sheetId="2" r:id="rId1"/>
    <sheet name="Training Plan Weeks 1 &amp; 2" sheetId="1" r:id="rId2"/>
  </sheets>
  <definedNames>
    <definedName name="_xlnm.Print_Area" localSheetId="1">'Training Plan Weeks 1 &amp; 2'!$A$1:$J$27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I30" i="2"/>
  <c r="J30" i="2"/>
  <c r="I31" i="2"/>
  <c r="J31" i="2"/>
  <c r="I32" i="2"/>
  <c r="J32" i="2"/>
  <c r="I33" i="2"/>
  <c r="J33" i="2"/>
  <c r="I34" i="2"/>
  <c r="J34" i="2"/>
  <c r="J29" i="2"/>
  <c r="I29" i="2"/>
  <c r="E10" i="2" l="1"/>
  <c r="E11" i="2"/>
  <c r="E12" i="2" s="1"/>
  <c r="G8" i="2"/>
  <c r="G34" i="2"/>
  <c r="F34" i="2"/>
  <c r="G33" i="2"/>
  <c r="F33" i="2"/>
  <c r="G32" i="2"/>
  <c r="F32" i="2"/>
  <c r="G31" i="2"/>
  <c r="F31" i="2"/>
  <c r="G30" i="2"/>
  <c r="F30" i="2"/>
  <c r="G29" i="2"/>
  <c r="F29" i="2"/>
  <c r="G24" i="2"/>
  <c r="F24" i="2"/>
  <c r="G23" i="2"/>
  <c r="F23" i="2"/>
  <c r="G22" i="2"/>
  <c r="F22" i="2"/>
  <c r="G21" i="2"/>
  <c r="F21" i="2"/>
  <c r="G20" i="2"/>
  <c r="F20" i="2"/>
  <c r="G19" i="2"/>
  <c r="F19" i="2"/>
  <c r="I8" i="2"/>
  <c r="L33" i="2" l="1"/>
  <c r="R33" i="2" s="1"/>
  <c r="U33" i="2" s="1"/>
  <c r="N33" i="2" s="1"/>
  <c r="L29" i="2"/>
  <c r="R29" i="2" s="1"/>
  <c r="U29" i="2" s="1"/>
  <c r="N29" i="2" s="1"/>
  <c r="K33" i="2"/>
  <c r="Q33" i="2" s="1"/>
  <c r="T33" i="2" s="1"/>
  <c r="M33" i="2" s="1"/>
  <c r="K29" i="2"/>
  <c r="Q29" i="2" s="1"/>
  <c r="T29" i="2" s="1"/>
  <c r="M29" i="2" s="1"/>
  <c r="L30" i="2"/>
  <c r="R30" i="2" s="1"/>
  <c r="U30" i="2" s="1"/>
  <c r="N30" i="2" s="1"/>
  <c r="L32" i="2"/>
  <c r="R32" i="2" s="1"/>
  <c r="U32" i="2" s="1"/>
  <c r="N32" i="2" s="1"/>
  <c r="L31" i="2"/>
  <c r="R31" i="2" s="1"/>
  <c r="U31" i="2" s="1"/>
  <c r="N31" i="2" s="1"/>
  <c r="K32" i="2"/>
  <c r="Q32" i="2" s="1"/>
  <c r="T32" i="2" s="1"/>
  <c r="M32" i="2" s="1"/>
  <c r="K31" i="2"/>
  <c r="Q31" i="2" s="1"/>
  <c r="T31" i="2" s="1"/>
  <c r="M31" i="2" s="1"/>
  <c r="K34" i="2"/>
  <c r="Q34" i="2" s="1"/>
  <c r="T34" i="2" s="1"/>
  <c r="M34" i="2" s="1"/>
  <c r="L34" i="2"/>
  <c r="R34" i="2" s="1"/>
  <c r="U34" i="2" s="1"/>
  <c r="N34" i="2" s="1"/>
  <c r="K30" i="2"/>
  <c r="Q30" i="2" s="1"/>
  <c r="T30" i="2" s="1"/>
  <c r="M30" i="2" s="1"/>
  <c r="L21" i="2"/>
  <c r="R21" i="2" s="1"/>
  <c r="U21" i="2" s="1"/>
  <c r="N21" i="2" s="1"/>
  <c r="J12" i="2"/>
  <c r="I12" i="2" s="1"/>
  <c r="K21" i="2"/>
  <c r="Q21" i="2" s="1"/>
  <c r="T21" i="2" s="1"/>
  <c r="M21" i="2" s="1"/>
  <c r="L22" i="2"/>
  <c r="R22" i="2" s="1"/>
  <c r="U22" i="2" s="1"/>
  <c r="N22" i="2" s="1"/>
  <c r="K22" i="2"/>
  <c r="Q22" i="2" s="1"/>
  <c r="T22" i="2" s="1"/>
  <c r="M22" i="2" s="1"/>
  <c r="L24" i="2"/>
  <c r="R24" i="2" s="1"/>
  <c r="U24" i="2" s="1"/>
  <c r="N24" i="2" s="1"/>
  <c r="L20" i="2"/>
  <c r="R20" i="2" s="1"/>
  <c r="U20" i="2" s="1"/>
  <c r="N20" i="2" s="1"/>
  <c r="K24" i="2"/>
  <c r="Q24" i="2" s="1"/>
  <c r="T24" i="2" s="1"/>
  <c r="M24" i="2" s="1"/>
  <c r="K20" i="2"/>
  <c r="Q20" i="2" s="1"/>
  <c r="T20" i="2" s="1"/>
  <c r="M20" i="2" s="1"/>
  <c r="L23" i="2"/>
  <c r="R23" i="2" s="1"/>
  <c r="U23" i="2" s="1"/>
  <c r="N23" i="2" s="1"/>
  <c r="L19" i="2"/>
  <c r="R19" i="2" s="1"/>
  <c r="U19" i="2" s="1"/>
  <c r="N19" i="2" s="1"/>
  <c r="K19" i="2"/>
  <c r="Q19" i="2" s="1"/>
  <c r="T19" i="2" s="1"/>
  <c r="M19" i="2" s="1"/>
  <c r="K23" i="2"/>
  <c r="Q23" i="2" s="1"/>
  <c r="T23" i="2" s="1"/>
  <c r="M23" i="2" s="1"/>
</calcChain>
</file>

<file path=xl/sharedStrings.xml><?xml version="1.0" encoding="utf-8"?>
<sst xmlns="http://schemas.openxmlformats.org/spreadsheetml/2006/main" count="159" uniqueCount="85">
  <si>
    <t>Monday</t>
  </si>
  <si>
    <t>Tuesday</t>
  </si>
  <si>
    <t>Wednesday</t>
  </si>
  <si>
    <t>Thursday</t>
  </si>
  <si>
    <t>Friday</t>
  </si>
  <si>
    <t>Saturday</t>
  </si>
  <si>
    <t>Sunday</t>
  </si>
  <si>
    <t>Week 1</t>
  </si>
  <si>
    <t>Week 2</t>
  </si>
  <si>
    <t>Rest</t>
  </si>
  <si>
    <t>Primary Session</t>
  </si>
  <si>
    <t>Optional Session</t>
  </si>
  <si>
    <t>Training Zone Guide</t>
  </si>
  <si>
    <t>Score</t>
  </si>
  <si>
    <t>Split</t>
  </si>
  <si>
    <t>Watts</t>
  </si>
  <si>
    <t>20 min score pb</t>
  </si>
  <si>
    <t>Estimated free rate 20 min</t>
  </si>
  <si>
    <t>Free rate % increase</t>
  </si>
  <si>
    <t>Estimated hour score free rate</t>
  </si>
  <si>
    <t xml:space="preserve">2k prediction </t>
  </si>
  <si>
    <t>Max HR</t>
  </si>
  <si>
    <t>Resting HR</t>
  </si>
  <si>
    <t>Zone</t>
  </si>
  <si>
    <t>Type</t>
  </si>
  <si>
    <t>%heart rate</t>
  </si>
  <si>
    <t>Est Heart range</t>
  </si>
  <si>
    <t>%ftp watts</t>
  </si>
  <si>
    <t xml:space="preserve">Est, watts range </t>
  </si>
  <si>
    <t>Est. Split</t>
  </si>
  <si>
    <t>Low</t>
  </si>
  <si>
    <t>High</t>
  </si>
  <si>
    <t>Zone 1</t>
  </si>
  <si>
    <t>UT3</t>
  </si>
  <si>
    <t>Zone 2</t>
  </si>
  <si>
    <t>UT2</t>
  </si>
  <si>
    <t>Zone 3</t>
  </si>
  <si>
    <t>UT1</t>
  </si>
  <si>
    <t>Zone 4</t>
  </si>
  <si>
    <t>AT</t>
  </si>
  <si>
    <t>Zone 5</t>
  </si>
  <si>
    <t>TR</t>
  </si>
  <si>
    <t>Zone 6</t>
  </si>
  <si>
    <t>AN</t>
  </si>
  <si>
    <t xml:space="preserve">Est. watts range </t>
  </si>
  <si>
    <t>%heart rate max</t>
  </si>
  <si>
    <t xml:space="preserve">2. Input maximum heart rate </t>
  </si>
  <si>
    <t>Training zone calculator</t>
  </si>
  <si>
    <t>Active Recovery</t>
  </si>
  <si>
    <t>Steady State</t>
  </si>
  <si>
    <t>Tempo</t>
  </si>
  <si>
    <t>Anearobic Threshold</t>
  </si>
  <si>
    <t>Oxygen Transportation</t>
  </si>
  <si>
    <t>Anaerobic</t>
  </si>
  <si>
    <t>Week 0</t>
  </si>
  <si>
    <t>Suggested Stroke Rate</t>
  </si>
  <si>
    <t>16-18</t>
  </si>
  <si>
    <t>18-20</t>
  </si>
  <si>
    <t>20-24</t>
  </si>
  <si>
    <t>24-28</t>
  </si>
  <si>
    <t>16-19</t>
  </si>
  <si>
    <t>29-35</t>
  </si>
  <si>
    <t>35+</t>
  </si>
  <si>
    <t>2 x 20', 2' rest UT2</t>
  </si>
  <si>
    <t>Extra 20' UT2</t>
  </si>
  <si>
    <t>Stroke rate pyramid*: 
4',3',2',1',2',3',4'
Rates: 24,26,28,30,28,26,24</t>
  </si>
  <si>
    <t>20' rate build: 10'@24, 5'@26, 3'@28, 2'@30</t>
  </si>
  <si>
    <t>2x20 ' UT3</t>
  </si>
  <si>
    <t>3 x 20', 2' rest UT2</t>
  </si>
  <si>
    <t>2 x 20', 5' rest
 intervals: 3' UT2, 2' UT1</t>
  </si>
  <si>
    <t>4 x 1500m, 3' rest
 5000m target pace</t>
  </si>
  <si>
    <t>20' including 5x30 stroke bursts at 5000m pace</t>
  </si>
  <si>
    <t>2 x 20', 2' rest UT2 including 2 x 250m at 5000m target pace</t>
  </si>
  <si>
    <t>5 x 1000m, 2' rest</t>
  </si>
  <si>
    <t>2 x 20' UT3</t>
  </si>
  <si>
    <t>Stroke rate pyramid*: 
4',3',2',1',2',3',4'
Rates: 20,22,24,26,24,22,20</t>
  </si>
  <si>
    <t>Key:</t>
  </si>
  <si>
    <t xml:space="preserve"> ' = minutes
Stroke rate pyramid - row without breaks but change rate every indicated minute, eg. After 4mins change from rate 24 to 26</t>
  </si>
  <si>
    <t>Training Plan Weeks 1 and 2</t>
  </si>
  <si>
    <t>1. Input target 5000m target as mm:ss.0</t>
  </si>
  <si>
    <t>%5K watts</t>
  </si>
  <si>
    <t>5000m Target score</t>
  </si>
  <si>
    <t>3. View estimated training splits</t>
  </si>
  <si>
    <t>Est. Split/500m range</t>
  </si>
  <si>
    <t>5000m RP3 Race
9:00am UK time start, please enter race room by 8:50am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</si>
</sst>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686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vertical="center"/>
    </xf>
    <xf numFmtId="14" fontId="0" fillId="0" borderId="3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6" xfId="0" applyFont="1" applyBorder="1"/>
    <xf numFmtId="47" fontId="0" fillId="0" borderId="16" xfId="0" applyNumberFormat="1" applyBorder="1"/>
    <xf numFmtId="0" fontId="0" fillId="0" borderId="18" xfId="0" applyBorder="1"/>
    <xf numFmtId="0" fontId="0" fillId="0" borderId="16" xfId="0" applyBorder="1"/>
    <xf numFmtId="47" fontId="0" fillId="0" borderId="0" xfId="0" applyNumberFormat="1"/>
    <xf numFmtId="47" fontId="0" fillId="2" borderId="19" xfId="0" applyNumberForma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1" fontId="0" fillId="2" borderId="20" xfId="0" applyNumberFormat="1" applyFill="1" applyBorder="1" applyAlignment="1">
      <alignment vertical="center"/>
    </xf>
    <xf numFmtId="1" fontId="0" fillId="2" borderId="15" xfId="0" applyNumberFormat="1" applyFill="1" applyBorder="1" applyAlignment="1">
      <alignment vertical="center"/>
    </xf>
    <xf numFmtId="47" fontId="0" fillId="3" borderId="20" xfId="0" applyNumberFormat="1" applyFill="1" applyBorder="1" applyAlignment="1">
      <alignment vertical="center"/>
    </xf>
    <xf numFmtId="47" fontId="0" fillId="3" borderId="21" xfId="0" applyNumberForma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1" fillId="4" borderId="39" xfId="0" applyFont="1" applyFill="1" applyBorder="1" applyAlignment="1">
      <alignment vertical="center"/>
    </xf>
    <xf numFmtId="0" fontId="1" fillId="4" borderId="42" xfId="0" applyFont="1" applyFill="1" applyBorder="1" applyAlignment="1">
      <alignment vertical="center"/>
    </xf>
    <xf numFmtId="1" fontId="0" fillId="4" borderId="33" xfId="0" applyNumberFormat="1" applyFill="1" applyBorder="1" applyAlignment="1">
      <alignment vertical="center"/>
    </xf>
    <xf numFmtId="1" fontId="0" fillId="4" borderId="36" xfId="0" applyNumberFormat="1" applyFill="1" applyBorder="1" applyAlignment="1">
      <alignment vertical="center"/>
    </xf>
    <xf numFmtId="47" fontId="0" fillId="4" borderId="39" xfId="0" applyNumberFormat="1" applyFill="1" applyBorder="1" applyAlignment="1">
      <alignment vertical="center"/>
    </xf>
    <xf numFmtId="47" fontId="0" fillId="4" borderId="42" xfId="0" applyNumberFormat="1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0" fontId="0" fillId="5" borderId="39" xfId="0" applyFill="1" applyBorder="1" applyAlignment="1">
      <alignment vertical="center"/>
    </xf>
    <xf numFmtId="0" fontId="0" fillId="5" borderId="40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41" xfId="0" applyFill="1" applyBorder="1" applyAlignment="1">
      <alignment vertical="center"/>
    </xf>
    <xf numFmtId="0" fontId="1" fillId="5" borderId="39" xfId="0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1" fontId="0" fillId="5" borderId="33" xfId="0" applyNumberFormat="1" applyFill="1" applyBorder="1" applyAlignment="1">
      <alignment vertical="center"/>
    </xf>
    <xf numFmtId="1" fontId="0" fillId="5" borderId="36" xfId="0" applyNumberFormat="1" applyFill="1" applyBorder="1" applyAlignment="1">
      <alignment vertical="center"/>
    </xf>
    <xf numFmtId="47" fontId="0" fillId="5" borderId="39" xfId="0" applyNumberFormat="1" applyFill="1" applyBorder="1" applyAlignment="1">
      <alignment vertical="center"/>
    </xf>
    <xf numFmtId="47" fontId="0" fillId="5" borderId="42" xfId="0" applyNumberFormat="1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39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0" fillId="6" borderId="33" xfId="0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" fillId="6" borderId="39" xfId="0" applyFont="1" applyFill="1" applyBorder="1" applyAlignment="1">
      <alignment vertical="center"/>
    </xf>
    <xf numFmtId="0" fontId="1" fillId="6" borderId="42" xfId="0" applyFont="1" applyFill="1" applyBorder="1" applyAlignment="1">
      <alignment vertical="center"/>
    </xf>
    <xf numFmtId="1" fontId="0" fillId="6" borderId="33" xfId="0" applyNumberFormat="1" applyFill="1" applyBorder="1" applyAlignment="1">
      <alignment vertical="center"/>
    </xf>
    <xf numFmtId="1" fontId="0" fillId="6" borderId="36" xfId="0" applyNumberFormat="1" applyFill="1" applyBorder="1" applyAlignment="1">
      <alignment vertical="center"/>
    </xf>
    <xf numFmtId="47" fontId="0" fillId="6" borderId="39" xfId="0" applyNumberFormat="1" applyFill="1" applyBorder="1" applyAlignment="1">
      <alignment vertical="center"/>
    </xf>
    <xf numFmtId="47" fontId="0" fillId="6" borderId="42" xfId="0" applyNumberFormat="1" applyFill="1" applyBorder="1" applyAlignment="1">
      <alignment vertical="center"/>
    </xf>
    <xf numFmtId="0" fontId="0" fillId="7" borderId="37" xfId="0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0" fontId="0" fillId="7" borderId="39" xfId="0" applyFill="1" applyBorder="1" applyAlignment="1">
      <alignment vertical="center"/>
    </xf>
    <xf numFmtId="0" fontId="0" fillId="7" borderId="40" xfId="0" applyFill="1" applyBorder="1" applyAlignment="1">
      <alignment vertical="center"/>
    </xf>
    <xf numFmtId="0" fontId="0" fillId="7" borderId="33" xfId="0" applyFill="1" applyBorder="1" applyAlignment="1">
      <alignment vertical="center"/>
    </xf>
    <xf numFmtId="0" fontId="0" fillId="7" borderId="34" xfId="0" applyFill="1" applyBorder="1" applyAlignment="1">
      <alignment vertical="center"/>
    </xf>
    <xf numFmtId="0" fontId="0" fillId="7" borderId="41" xfId="0" applyFill="1" applyBorder="1" applyAlignment="1">
      <alignment vertical="center"/>
    </xf>
    <xf numFmtId="0" fontId="1" fillId="7" borderId="39" xfId="0" applyFont="1" applyFill="1" applyBorder="1" applyAlignment="1">
      <alignment vertical="center"/>
    </xf>
    <xf numFmtId="0" fontId="1" fillId="7" borderId="42" xfId="0" applyFont="1" applyFill="1" applyBorder="1" applyAlignment="1">
      <alignment vertical="center"/>
    </xf>
    <xf numFmtId="1" fontId="0" fillId="7" borderId="33" xfId="0" applyNumberFormat="1" applyFill="1" applyBorder="1" applyAlignment="1">
      <alignment vertical="center"/>
    </xf>
    <xf numFmtId="1" fontId="0" fillId="7" borderId="36" xfId="0" applyNumberFormat="1" applyFill="1" applyBorder="1" applyAlignment="1">
      <alignment vertical="center"/>
    </xf>
    <xf numFmtId="47" fontId="0" fillId="7" borderId="39" xfId="0" applyNumberFormat="1" applyFill="1" applyBorder="1" applyAlignment="1">
      <alignment vertical="center"/>
    </xf>
    <xf numFmtId="47" fontId="0" fillId="7" borderId="42" xfId="0" applyNumberFormat="1" applyFill="1" applyBorder="1" applyAlignment="1">
      <alignment vertical="center"/>
    </xf>
    <xf numFmtId="0" fontId="0" fillId="8" borderId="43" xfId="0" applyFill="1" applyBorder="1" applyAlignment="1">
      <alignment vertical="center"/>
    </xf>
    <xf numFmtId="0" fontId="0" fillId="8" borderId="44" xfId="0" applyFill="1" applyBorder="1" applyAlignment="1">
      <alignment vertical="center"/>
    </xf>
    <xf numFmtId="0" fontId="0" fillId="8" borderId="24" xfId="0" applyFill="1" applyBorder="1" applyAlignment="1">
      <alignment vertical="center"/>
    </xf>
    <xf numFmtId="0" fontId="0" fillId="8" borderId="45" xfId="0" applyFill="1" applyBorder="1" applyAlignment="1">
      <alignment vertical="center"/>
    </xf>
    <xf numFmtId="0" fontId="0" fillId="8" borderId="46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1" fillId="8" borderId="24" xfId="0" applyFont="1" applyFill="1" applyBorder="1" applyAlignment="1">
      <alignment vertical="center"/>
    </xf>
    <xf numFmtId="0" fontId="1" fillId="8" borderId="25" xfId="0" applyFont="1" applyFill="1" applyBorder="1" applyAlignment="1">
      <alignment vertical="center"/>
    </xf>
    <xf numFmtId="1" fontId="0" fillId="8" borderId="46" xfId="0" applyNumberFormat="1" applyFill="1" applyBorder="1" applyAlignment="1">
      <alignment vertical="center"/>
    </xf>
    <xf numFmtId="1" fontId="0" fillId="8" borderId="9" xfId="0" applyNumberFormat="1" applyFill="1" applyBorder="1" applyAlignment="1">
      <alignment vertical="center"/>
    </xf>
    <xf numFmtId="47" fontId="0" fillId="8" borderId="24" xfId="0" applyNumberFormat="1" applyFill="1" applyBorder="1" applyAlignment="1">
      <alignment vertical="center"/>
    </xf>
    <xf numFmtId="47" fontId="0" fillId="8" borderId="25" xfId="0" applyNumberForma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" fontId="0" fillId="2" borderId="21" xfId="0" applyNumberFormat="1" applyFill="1" applyBorder="1" applyAlignment="1">
      <alignment vertical="center"/>
    </xf>
    <xf numFmtId="47" fontId="0" fillId="3" borderId="22" xfId="0" applyNumberForma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1" fontId="0" fillId="4" borderId="42" xfId="0" applyNumberFormat="1" applyFill="1" applyBorder="1" applyAlignment="1">
      <alignment vertical="center"/>
    </xf>
    <xf numFmtId="47" fontId="0" fillId="4" borderId="49" xfId="0" applyNumberForma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1" fontId="0" fillId="5" borderId="42" xfId="0" applyNumberFormat="1" applyFill="1" applyBorder="1" applyAlignment="1">
      <alignment vertical="center"/>
    </xf>
    <xf numFmtId="47" fontId="0" fillId="5" borderId="49" xfId="0" applyNumberForma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1" fontId="0" fillId="6" borderId="42" xfId="0" applyNumberFormat="1" applyFill="1" applyBorder="1" applyAlignment="1">
      <alignment vertical="center"/>
    </xf>
    <xf numFmtId="47" fontId="0" fillId="6" borderId="49" xfId="0" applyNumberForma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1" fontId="0" fillId="7" borderId="42" xfId="0" applyNumberFormat="1" applyFill="1" applyBorder="1" applyAlignment="1">
      <alignment vertical="center"/>
    </xf>
    <xf numFmtId="47" fontId="0" fillId="7" borderId="49" xfId="0" applyNumberFormat="1" applyFill="1" applyBorder="1" applyAlignment="1">
      <alignment vertical="center"/>
    </xf>
    <xf numFmtId="0" fontId="1" fillId="8" borderId="50" xfId="0" applyFont="1" applyFill="1" applyBorder="1" applyAlignment="1">
      <alignment vertical="center"/>
    </xf>
    <xf numFmtId="1" fontId="0" fillId="8" borderId="25" xfId="0" applyNumberFormat="1" applyFill="1" applyBorder="1" applyAlignment="1">
      <alignment vertical="center"/>
    </xf>
    <xf numFmtId="47" fontId="0" fillId="8" borderId="26" xfId="0" applyNumberFormat="1" applyFill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/>
    <xf numFmtId="47" fontId="0" fillId="0" borderId="0" xfId="0" applyNumberFormat="1" applyBorder="1"/>
    <xf numFmtId="165" fontId="0" fillId="0" borderId="16" xfId="0" applyNumberFormat="1" applyBorder="1"/>
    <xf numFmtId="0" fontId="0" fillId="0" borderId="36" xfId="0" applyBorder="1"/>
    <xf numFmtId="0" fontId="0" fillId="9" borderId="16" xfId="0" applyFill="1" applyBorder="1" applyAlignment="1">
      <alignment vertical="center"/>
    </xf>
    <xf numFmtId="0" fontId="0" fillId="9" borderId="16" xfId="0" applyFill="1" applyBorder="1"/>
    <xf numFmtId="0" fontId="0" fillId="10" borderId="16" xfId="0" applyFill="1" applyBorder="1" applyAlignment="1">
      <alignment vertical="center"/>
    </xf>
    <xf numFmtId="0" fontId="0" fillId="10" borderId="16" xfId="0" applyFill="1" applyBorder="1"/>
    <xf numFmtId="0" fontId="0" fillId="11" borderId="16" xfId="0" applyFill="1" applyBorder="1" applyAlignment="1">
      <alignment vertical="center"/>
    </xf>
    <xf numFmtId="0" fontId="0" fillId="11" borderId="16" xfId="0" applyFill="1" applyBorder="1"/>
    <xf numFmtId="0" fontId="0" fillId="6" borderId="16" xfId="0" applyFill="1" applyBorder="1" applyAlignment="1">
      <alignment vertical="center"/>
    </xf>
    <xf numFmtId="0" fontId="0" fillId="6" borderId="16" xfId="0" applyFill="1" applyBorder="1"/>
    <xf numFmtId="0" fontId="0" fillId="12" borderId="16" xfId="0" applyFill="1" applyBorder="1" applyAlignment="1">
      <alignment vertical="center"/>
    </xf>
    <xf numFmtId="0" fontId="0" fillId="12" borderId="16" xfId="0" applyFill="1" applyBorder="1"/>
    <xf numFmtId="0" fontId="0" fillId="8" borderId="16" xfId="0" applyFill="1" applyBorder="1" applyAlignment="1">
      <alignment vertical="center"/>
    </xf>
    <xf numFmtId="0" fontId="0" fillId="8" borderId="16" xfId="0" applyFill="1" applyBorder="1"/>
    <xf numFmtId="0" fontId="0" fillId="0" borderId="1" xfId="0" applyBorder="1" applyAlignment="1">
      <alignment horizontal="center" vertical="center"/>
    </xf>
    <xf numFmtId="0" fontId="0" fillId="12" borderId="1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4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47" fontId="0" fillId="0" borderId="0" xfId="0" applyNumberFormat="1" applyFill="1" applyBorder="1" applyAlignment="1">
      <alignment vertical="center"/>
    </xf>
    <xf numFmtId="0" fontId="0" fillId="10" borderId="3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0" fontId="1" fillId="5" borderId="40" xfId="0" applyFont="1" applyFill="1" applyBorder="1" applyAlignment="1">
      <alignment vertical="center"/>
    </xf>
    <xf numFmtId="0" fontId="1" fillId="6" borderId="40" xfId="0" applyFont="1" applyFill="1" applyBorder="1" applyAlignment="1">
      <alignment vertical="center"/>
    </xf>
    <xf numFmtId="0" fontId="1" fillId="7" borderId="40" xfId="0" applyFont="1" applyFill="1" applyBorder="1" applyAlignment="1">
      <alignment vertical="center"/>
    </xf>
    <xf numFmtId="0" fontId="1" fillId="8" borderId="45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2" xfId="0" applyBorder="1"/>
    <xf numFmtId="0" fontId="1" fillId="0" borderId="3" xfId="0" applyFont="1" applyBorder="1"/>
    <xf numFmtId="47" fontId="0" fillId="9" borderId="48" xfId="0" applyNumberFormat="1" applyFill="1" applyBorder="1" applyAlignment="1">
      <alignment vertical="center"/>
    </xf>
    <xf numFmtId="47" fontId="0" fillId="4" borderId="17" xfId="0" applyNumberFormat="1" applyFill="1" applyBorder="1" applyAlignment="1">
      <alignment vertical="center"/>
    </xf>
    <xf numFmtId="47" fontId="0" fillId="5" borderId="17" xfId="0" applyNumberFormat="1" applyFill="1" applyBorder="1" applyAlignment="1">
      <alignment vertical="center"/>
    </xf>
    <xf numFmtId="47" fontId="0" fillId="6" borderId="17" xfId="0" applyNumberFormat="1" applyFill="1" applyBorder="1" applyAlignment="1">
      <alignment vertical="center"/>
    </xf>
    <xf numFmtId="47" fontId="0" fillId="7" borderId="17" xfId="0" applyNumberFormat="1" applyFill="1" applyBorder="1" applyAlignment="1">
      <alignment vertical="center"/>
    </xf>
    <xf numFmtId="47" fontId="0" fillId="8" borderId="50" xfId="0" applyNumberFormat="1" applyFill="1" applyBorder="1" applyAlignment="1">
      <alignment vertical="center"/>
    </xf>
    <xf numFmtId="0" fontId="0" fillId="9" borderId="14" xfId="0" applyFill="1" applyBorder="1" applyAlignment="1">
      <alignment horizontal="right"/>
    </xf>
    <xf numFmtId="0" fontId="0" fillId="10" borderId="38" xfId="0" applyFill="1" applyBorder="1" applyAlignment="1">
      <alignment horizontal="right"/>
    </xf>
    <xf numFmtId="0" fontId="0" fillId="11" borderId="38" xfId="0" applyFill="1" applyBorder="1" applyAlignment="1">
      <alignment horizontal="right"/>
    </xf>
    <xf numFmtId="0" fontId="0" fillId="6" borderId="38" xfId="0" applyFill="1" applyBorder="1" applyAlignment="1">
      <alignment horizontal="right"/>
    </xf>
    <xf numFmtId="0" fontId="0" fillId="12" borderId="38" xfId="0" applyFill="1" applyBorder="1" applyAlignment="1">
      <alignment horizontal="right"/>
    </xf>
    <xf numFmtId="0" fontId="0" fillId="8" borderId="44" xfId="0" applyFill="1" applyBorder="1" applyAlignment="1">
      <alignment horizontal="right"/>
    </xf>
    <xf numFmtId="0" fontId="0" fillId="10" borderId="1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6" borderId="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1" fontId="0" fillId="2" borderId="22" xfId="0" applyNumberFormat="1" applyFill="1" applyBorder="1" applyAlignment="1">
      <alignment vertical="center"/>
    </xf>
    <xf numFmtId="1" fontId="0" fillId="4" borderId="49" xfId="0" applyNumberFormat="1" applyFill="1" applyBorder="1" applyAlignment="1">
      <alignment vertical="center"/>
    </xf>
    <xf numFmtId="1" fontId="0" fillId="5" borderId="49" xfId="0" applyNumberFormat="1" applyFill="1" applyBorder="1" applyAlignment="1">
      <alignment vertical="center"/>
    </xf>
    <xf numFmtId="1" fontId="0" fillId="6" borderId="49" xfId="0" applyNumberFormat="1" applyFill="1" applyBorder="1" applyAlignment="1">
      <alignment vertical="center"/>
    </xf>
    <xf numFmtId="1" fontId="0" fillId="7" borderId="49" xfId="0" applyNumberFormat="1" applyFill="1" applyBorder="1" applyAlignment="1">
      <alignment vertical="center"/>
    </xf>
    <xf numFmtId="1" fontId="0" fillId="8" borderId="26" xfId="0" applyNumberForma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10" borderId="39" xfId="0" applyFont="1" applyFill="1" applyBorder="1" applyAlignment="1">
      <alignment vertical="center"/>
    </xf>
    <xf numFmtId="0" fontId="1" fillId="10" borderId="42" xfId="0" applyFont="1" applyFill="1" applyBorder="1" applyAlignment="1">
      <alignment vertical="center"/>
    </xf>
    <xf numFmtId="0" fontId="1" fillId="11" borderId="39" xfId="0" applyFont="1" applyFill="1" applyBorder="1" applyAlignment="1">
      <alignment vertical="center"/>
    </xf>
    <xf numFmtId="0" fontId="1" fillId="11" borderId="42" xfId="0" applyFont="1" applyFill="1" applyBorder="1" applyAlignment="1">
      <alignment vertical="center"/>
    </xf>
    <xf numFmtId="0" fontId="1" fillId="12" borderId="39" xfId="0" applyFont="1" applyFill="1" applyBorder="1" applyAlignment="1">
      <alignment vertical="center"/>
    </xf>
    <xf numFmtId="0" fontId="1" fillId="12" borderId="42" xfId="0" applyFont="1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quotePrefix="1" applyFill="1" applyBorder="1" applyAlignment="1">
      <alignment horizontal="left" vertical="top" wrapText="1"/>
    </xf>
    <xf numFmtId="0" fontId="0" fillId="0" borderId="0" xfId="0" quotePrefix="1" applyFill="1" applyBorder="1" applyAlignment="1">
      <alignment horizontal="left" vertical="top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6868"/>
      <color rgb="FFF8CBAD"/>
      <color rgb="FFFFFF99"/>
      <color rgb="FFC6E0B4"/>
      <color rgb="FFBDD7EE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F669-3B01-4982-BB64-8FBDC5C66D46}">
  <dimension ref="B1:Y34"/>
  <sheetViews>
    <sheetView workbookViewId="0">
      <selection activeCell="AB31" sqref="AB31"/>
    </sheetView>
  </sheetViews>
  <sheetFormatPr defaultRowHeight="14.4" x14ac:dyDescent="0.3"/>
  <cols>
    <col min="2" max="2" width="17.6640625" customWidth="1"/>
    <col min="5" max="5" width="9.109375" customWidth="1"/>
    <col min="13" max="14" width="11.21875" customWidth="1"/>
    <col min="15" max="15" width="20.109375" customWidth="1"/>
    <col min="17" max="25" width="0" hidden="1" customWidth="1"/>
  </cols>
  <sheetData>
    <row r="1" spans="2:25" ht="40.799999999999997" customHeight="1" x14ac:dyDescent="0.55000000000000004">
      <c r="B1" s="198" t="s">
        <v>47</v>
      </c>
      <c r="C1" s="198"/>
      <c r="D1" s="198"/>
      <c r="E1" s="198"/>
      <c r="F1" s="198"/>
      <c r="V1">
        <v>1.2</v>
      </c>
      <c r="X1" s="31">
        <v>30</v>
      </c>
      <c r="Y1" s="104">
        <v>45</v>
      </c>
    </row>
    <row r="2" spans="2:25" ht="14.4" customHeight="1" x14ac:dyDescent="0.3">
      <c r="X2" s="45">
        <v>45</v>
      </c>
      <c r="Y2" s="107">
        <v>60</v>
      </c>
    </row>
    <row r="3" spans="2:25" x14ac:dyDescent="0.3">
      <c r="B3" s="122" t="s">
        <v>79</v>
      </c>
      <c r="C3" s="122"/>
      <c r="D3" s="122"/>
      <c r="X3" s="58">
        <v>60</v>
      </c>
      <c r="Y3" s="110">
        <v>70</v>
      </c>
    </row>
    <row r="4" spans="2:25" x14ac:dyDescent="0.3">
      <c r="B4" s="122" t="s">
        <v>46</v>
      </c>
      <c r="C4" s="122"/>
      <c r="D4" s="122"/>
      <c r="X4" s="71">
        <v>70</v>
      </c>
      <c r="Y4" s="113">
        <v>85</v>
      </c>
    </row>
    <row r="5" spans="2:25" x14ac:dyDescent="0.3">
      <c r="B5" t="s">
        <v>82</v>
      </c>
      <c r="C5" s="122"/>
      <c r="D5" s="122"/>
      <c r="X5" s="84">
        <v>85</v>
      </c>
      <c r="Y5" s="116">
        <v>100</v>
      </c>
    </row>
    <row r="6" spans="2:25" ht="15" thickBot="1" x14ac:dyDescent="0.35">
      <c r="B6" s="122"/>
      <c r="C6" s="122"/>
      <c r="D6" s="122"/>
      <c r="X6" s="97">
        <v>105</v>
      </c>
      <c r="Y6" s="119">
        <v>115</v>
      </c>
    </row>
    <row r="7" spans="2:25" x14ac:dyDescent="0.3">
      <c r="B7" s="122"/>
      <c r="C7" s="123" t="s">
        <v>13</v>
      </c>
      <c r="D7" s="122"/>
      <c r="G7" s="8" t="s">
        <v>13</v>
      </c>
      <c r="H7" s="8" t="s">
        <v>14</v>
      </c>
      <c r="I7" s="8" t="s">
        <v>15</v>
      </c>
    </row>
    <row r="8" spans="2:25" x14ac:dyDescent="0.3">
      <c r="B8" s="123" t="s">
        <v>81</v>
      </c>
      <c r="C8" s="125">
        <v>1.1620370370370371E-2</v>
      </c>
      <c r="D8" s="122"/>
      <c r="E8" s="122"/>
      <c r="G8" s="9">
        <f>C8</f>
        <v>1.1620370370370371E-2</v>
      </c>
      <c r="H8" s="9">
        <f>C8/10</f>
        <v>1.1620370370370372E-3</v>
      </c>
      <c r="I8" s="126">
        <f>2.8/((H8*60*24*60/500)^3)</f>
        <v>345.83337733651348</v>
      </c>
    </row>
    <row r="9" spans="2:25" hidden="1" x14ac:dyDescent="0.3">
      <c r="B9" s="123"/>
      <c r="C9" s="125"/>
      <c r="D9" s="125"/>
      <c r="E9" s="124"/>
      <c r="F9" s="124"/>
    </row>
    <row r="10" spans="2:25" hidden="1" x14ac:dyDescent="0.3">
      <c r="B10" s="123" t="s">
        <v>16</v>
      </c>
      <c r="C10" s="125"/>
      <c r="D10" s="125">
        <v>1.1678240740740739E-3</v>
      </c>
      <c r="E10" s="124">
        <f>2.8/((D10*60*24*60/500)^3)</f>
        <v>340.71758251638846</v>
      </c>
      <c r="F10" s="122"/>
    </row>
    <row r="11" spans="2:25" hidden="1" x14ac:dyDescent="0.3">
      <c r="B11" s="123" t="s">
        <v>17</v>
      </c>
      <c r="C11" s="122"/>
      <c r="D11" s="122"/>
      <c r="E11" s="122">
        <f>E10*((I11/100)+1)</f>
        <v>352.64269790446201</v>
      </c>
      <c r="F11" s="122"/>
      <c r="G11" t="s">
        <v>18</v>
      </c>
      <c r="I11" s="11">
        <v>3.5</v>
      </c>
    </row>
    <row r="12" spans="2:25" hidden="1" x14ac:dyDescent="0.3">
      <c r="B12" s="123" t="s">
        <v>19</v>
      </c>
      <c r="C12" s="122"/>
      <c r="D12" s="122"/>
      <c r="E12" s="122">
        <f>E11*(76/85)</f>
        <v>315.30405930281313</v>
      </c>
      <c r="F12" s="122"/>
      <c r="G12" t="s">
        <v>20</v>
      </c>
      <c r="I12" s="12" t="e">
        <f>J12*4</f>
        <v>#REF!</v>
      </c>
      <c r="J12" s="13" t="e">
        <f>((2.8/(E12*#REF!))^(1/3))*500/(60*60*24)</f>
        <v>#REF!</v>
      </c>
    </row>
    <row r="13" spans="2:25" x14ac:dyDescent="0.3">
      <c r="B13" s="123"/>
      <c r="C13" s="122"/>
      <c r="D13" s="122"/>
      <c r="E13" s="122"/>
      <c r="F13" s="122"/>
      <c r="I13" s="12"/>
      <c r="J13" s="145"/>
    </row>
    <row r="14" spans="2:25" x14ac:dyDescent="0.3">
      <c r="B14" s="123" t="s">
        <v>21</v>
      </c>
      <c r="C14" s="122">
        <v>200</v>
      </c>
      <c r="D14" s="122"/>
      <c r="E14" s="122"/>
      <c r="F14" s="122"/>
    </row>
    <row r="15" spans="2:25" hidden="1" x14ac:dyDescent="0.3">
      <c r="B15" s="123" t="s">
        <v>22</v>
      </c>
      <c r="C15" s="122">
        <v>41</v>
      </c>
      <c r="D15" s="122"/>
      <c r="E15" s="127"/>
      <c r="F15" s="10"/>
    </row>
    <row r="16" spans="2:25" x14ac:dyDescent="0.3">
      <c r="B16" s="122"/>
      <c r="C16" s="122"/>
      <c r="D16" s="122"/>
    </row>
    <row r="17" spans="2:22" hidden="1" x14ac:dyDescent="0.3">
      <c r="B17" s="199" t="s">
        <v>23</v>
      </c>
      <c r="C17" s="199" t="s">
        <v>24</v>
      </c>
      <c r="D17" s="201" t="s">
        <v>25</v>
      </c>
      <c r="E17" s="194"/>
      <c r="F17" s="193" t="s">
        <v>26</v>
      </c>
      <c r="G17" s="194"/>
      <c r="H17" s="14"/>
      <c r="I17" s="195" t="s">
        <v>27</v>
      </c>
      <c r="J17" s="196"/>
      <c r="K17" s="193" t="s">
        <v>28</v>
      </c>
      <c r="L17" s="197"/>
      <c r="M17" s="197" t="s">
        <v>29</v>
      </c>
      <c r="N17" s="194"/>
    </row>
    <row r="18" spans="2:22" ht="15" hidden="1" thickBot="1" x14ac:dyDescent="0.35">
      <c r="B18" s="200"/>
      <c r="C18" s="200"/>
      <c r="D18" s="15" t="s">
        <v>30</v>
      </c>
      <c r="E18" s="16" t="s">
        <v>31</v>
      </c>
      <c r="F18" s="17" t="s">
        <v>30</v>
      </c>
      <c r="G18" s="16" t="s">
        <v>31</v>
      </c>
      <c r="H18" s="18"/>
      <c r="I18" s="19" t="s">
        <v>30</v>
      </c>
      <c r="J18" s="20" t="s">
        <v>31</v>
      </c>
      <c r="K18" s="17" t="s">
        <v>30</v>
      </c>
      <c r="L18" s="21" t="s">
        <v>31</v>
      </c>
      <c r="M18" s="22" t="s">
        <v>30</v>
      </c>
      <c r="N18" s="23" t="s">
        <v>31</v>
      </c>
    </row>
    <row r="19" spans="2:22" hidden="1" x14ac:dyDescent="0.3">
      <c r="B19" s="24" t="s">
        <v>32</v>
      </c>
      <c r="C19" s="25" t="s">
        <v>33</v>
      </c>
      <c r="D19" s="26">
        <v>50</v>
      </c>
      <c r="E19" s="27">
        <v>65</v>
      </c>
      <c r="F19" s="28">
        <f t="shared" ref="F19:G24" si="0">(D19/100)*$C$14</f>
        <v>100</v>
      </c>
      <c r="G19" s="29">
        <f t="shared" si="0"/>
        <v>130</v>
      </c>
      <c r="H19" s="30"/>
      <c r="I19" s="31">
        <v>40</v>
      </c>
      <c r="J19" s="32">
        <v>55</v>
      </c>
      <c r="K19" s="33">
        <f t="shared" ref="K19:L24" si="1">(I19/100)*$E$12</f>
        <v>126.12162372112526</v>
      </c>
      <c r="L19" s="34">
        <f t="shared" si="1"/>
        <v>173.41723261654724</v>
      </c>
      <c r="M19" s="35">
        <f>T19</f>
        <v>1.6264688664940643E-3</v>
      </c>
      <c r="N19" s="36">
        <f>U19</f>
        <v>1.4626649522547703E-3</v>
      </c>
      <c r="O19" s="4"/>
      <c r="P19" s="4"/>
      <c r="Q19" s="37">
        <f>(2.8/K19)^(1/3)</f>
        <v>0.28105382013017433</v>
      </c>
      <c r="R19" s="37">
        <f>(2.8/L19)^(1/3)</f>
        <v>0.25274850374962432</v>
      </c>
      <c r="S19" s="4"/>
      <c r="T19" s="4">
        <f>Q19*500/(60*60*24)</f>
        <v>1.6264688664940643E-3</v>
      </c>
      <c r="U19" s="4">
        <f>R19*500/(60*60*24)</f>
        <v>1.4626649522547703E-3</v>
      </c>
      <c r="V19" s="4"/>
    </row>
    <row r="20" spans="2:22" hidden="1" x14ac:dyDescent="0.3">
      <c r="B20" s="38" t="s">
        <v>34</v>
      </c>
      <c r="C20" s="39" t="s">
        <v>35</v>
      </c>
      <c r="D20" s="40">
        <v>65</v>
      </c>
      <c r="E20" s="41">
        <v>75</v>
      </c>
      <c r="F20" s="42">
        <f t="shared" si="0"/>
        <v>130</v>
      </c>
      <c r="G20" s="43">
        <f t="shared" si="0"/>
        <v>150</v>
      </c>
      <c r="H20" s="44"/>
      <c r="I20" s="45">
        <v>56</v>
      </c>
      <c r="J20" s="46">
        <v>75</v>
      </c>
      <c r="K20" s="47">
        <f t="shared" si="1"/>
        <v>176.57027320957536</v>
      </c>
      <c r="L20" s="48">
        <f t="shared" si="1"/>
        <v>236.47804447710985</v>
      </c>
      <c r="M20" s="49">
        <f t="shared" ref="M20:N24" si="2">T20</f>
        <v>1.4539062694835512E-3</v>
      </c>
      <c r="N20" s="50">
        <f t="shared" si="2"/>
        <v>1.3190016247370939E-3</v>
      </c>
      <c r="O20" s="4"/>
      <c r="P20" s="4"/>
      <c r="Q20" s="37">
        <f t="shared" ref="Q20:R24" si="3">(2.8/K20)^(1/3)</f>
        <v>0.25123500336675764</v>
      </c>
      <c r="R20" s="37">
        <f t="shared" si="3"/>
        <v>0.22792348075456983</v>
      </c>
      <c r="S20" s="4"/>
      <c r="T20" s="4">
        <f t="shared" ref="T20:U24" si="4">Q20*500/(60*60*24)</f>
        <v>1.4539062694835512E-3</v>
      </c>
      <c r="U20" s="4">
        <f t="shared" si="4"/>
        <v>1.3190016247370939E-3</v>
      </c>
      <c r="V20" s="4"/>
    </row>
    <row r="21" spans="2:22" hidden="1" x14ac:dyDescent="0.3">
      <c r="B21" s="51" t="s">
        <v>36</v>
      </c>
      <c r="C21" s="52" t="s">
        <v>37</v>
      </c>
      <c r="D21" s="53">
        <v>70</v>
      </c>
      <c r="E21" s="54">
        <v>80</v>
      </c>
      <c r="F21" s="55">
        <f t="shared" si="0"/>
        <v>140</v>
      </c>
      <c r="G21" s="56">
        <f t="shared" si="0"/>
        <v>160</v>
      </c>
      <c r="H21" s="57"/>
      <c r="I21" s="58">
        <v>76</v>
      </c>
      <c r="J21" s="59">
        <v>90</v>
      </c>
      <c r="K21" s="60">
        <f t="shared" si="1"/>
        <v>239.63108507013797</v>
      </c>
      <c r="L21" s="61">
        <f t="shared" si="1"/>
        <v>283.77365337253184</v>
      </c>
      <c r="M21" s="62">
        <f t="shared" si="2"/>
        <v>1.3131909695491229E-3</v>
      </c>
      <c r="N21" s="63">
        <f t="shared" si="2"/>
        <v>1.2412280510302191E-3</v>
      </c>
      <c r="O21" s="4"/>
      <c r="P21" s="4"/>
      <c r="Q21" s="37">
        <f t="shared" si="3"/>
        <v>0.22691939953808843</v>
      </c>
      <c r="R21" s="37">
        <f t="shared" si="3"/>
        <v>0.21448420721802189</v>
      </c>
      <c r="S21" s="4"/>
      <c r="T21" s="4">
        <f t="shared" si="4"/>
        <v>1.3131909695491229E-3</v>
      </c>
      <c r="U21" s="4">
        <f t="shared" si="4"/>
        <v>1.2412280510302191E-3</v>
      </c>
      <c r="V21" s="4"/>
    </row>
    <row r="22" spans="2:22" hidden="1" x14ac:dyDescent="0.3">
      <c r="B22" s="64" t="s">
        <v>38</v>
      </c>
      <c r="C22" s="65" t="s">
        <v>39</v>
      </c>
      <c r="D22" s="66">
        <v>80</v>
      </c>
      <c r="E22" s="67">
        <v>85</v>
      </c>
      <c r="F22" s="68">
        <f t="shared" si="0"/>
        <v>160</v>
      </c>
      <c r="G22" s="69">
        <f t="shared" si="0"/>
        <v>170</v>
      </c>
      <c r="H22" s="70"/>
      <c r="I22" s="71">
        <v>91</v>
      </c>
      <c r="J22" s="72">
        <v>105</v>
      </c>
      <c r="K22" s="73">
        <f t="shared" si="1"/>
        <v>286.92669396555993</v>
      </c>
      <c r="L22" s="74">
        <f t="shared" si="1"/>
        <v>331.06926226795377</v>
      </c>
      <c r="M22" s="75">
        <f t="shared" si="2"/>
        <v>1.2366646714108407E-3</v>
      </c>
      <c r="N22" s="76">
        <f t="shared" si="2"/>
        <v>1.1790602151506046E-3</v>
      </c>
      <c r="O22" s="4"/>
      <c r="P22" s="4"/>
      <c r="Q22" s="37">
        <f t="shared" si="3"/>
        <v>0.21369565521979328</v>
      </c>
      <c r="R22" s="37">
        <f t="shared" si="3"/>
        <v>0.20374160517802448</v>
      </c>
      <c r="S22" s="4"/>
      <c r="T22" s="4">
        <f t="shared" si="4"/>
        <v>1.2366646714108407E-3</v>
      </c>
      <c r="U22" s="4">
        <f t="shared" si="4"/>
        <v>1.1790602151506046E-3</v>
      </c>
      <c r="V22" s="4"/>
    </row>
    <row r="23" spans="2:22" hidden="1" x14ac:dyDescent="0.3">
      <c r="B23" s="77" t="s">
        <v>40</v>
      </c>
      <c r="C23" s="78" t="s">
        <v>41</v>
      </c>
      <c r="D23" s="79">
        <v>85</v>
      </c>
      <c r="E23" s="80">
        <v>95</v>
      </c>
      <c r="F23" s="81">
        <f t="shared" si="0"/>
        <v>170</v>
      </c>
      <c r="G23" s="82">
        <f t="shared" si="0"/>
        <v>190</v>
      </c>
      <c r="H23" s="83"/>
      <c r="I23" s="84">
        <v>106</v>
      </c>
      <c r="J23" s="85">
        <v>120</v>
      </c>
      <c r="K23" s="86">
        <f t="shared" si="1"/>
        <v>334.22230286098193</v>
      </c>
      <c r="L23" s="87">
        <f t="shared" si="1"/>
        <v>378.36487116337577</v>
      </c>
      <c r="M23" s="88">
        <f t="shared" si="2"/>
        <v>1.1753407575803942E-3</v>
      </c>
      <c r="N23" s="89">
        <f t="shared" si="2"/>
        <v>1.1277305259639566E-3</v>
      </c>
      <c r="O23" s="4"/>
      <c r="P23" s="4"/>
      <c r="Q23" s="37">
        <f>(2.8/K23)^(1/3)</f>
        <v>0.20309888290989211</v>
      </c>
      <c r="R23" s="37">
        <f t="shared" si="3"/>
        <v>0.1948718348865717</v>
      </c>
      <c r="S23" s="4"/>
      <c r="T23" s="4">
        <f t="shared" si="4"/>
        <v>1.1753407575803942E-3</v>
      </c>
      <c r="U23" s="4">
        <f t="shared" si="4"/>
        <v>1.1277305259639566E-3</v>
      </c>
      <c r="V23" s="4"/>
    </row>
    <row r="24" spans="2:22" ht="15" hidden="1" thickBot="1" x14ac:dyDescent="0.35">
      <c r="B24" s="90" t="s">
        <v>42</v>
      </c>
      <c r="C24" s="91" t="s">
        <v>43</v>
      </c>
      <c r="D24" s="92">
        <v>95</v>
      </c>
      <c r="E24" s="93">
        <v>100</v>
      </c>
      <c r="F24" s="94">
        <f t="shared" si="0"/>
        <v>190</v>
      </c>
      <c r="G24" s="95">
        <f t="shared" si="0"/>
        <v>200</v>
      </c>
      <c r="H24" s="96"/>
      <c r="I24" s="97">
        <v>121</v>
      </c>
      <c r="J24" s="98">
        <v>150</v>
      </c>
      <c r="K24" s="99">
        <f t="shared" si="1"/>
        <v>381.51791175640386</v>
      </c>
      <c r="L24" s="100">
        <f t="shared" si="1"/>
        <v>472.95608895421969</v>
      </c>
      <c r="M24" s="101">
        <f t="shared" si="2"/>
        <v>1.1246152323973442E-3</v>
      </c>
      <c r="N24" s="102">
        <f t="shared" si="2"/>
        <v>1.0468922833277133E-3</v>
      </c>
      <c r="O24" s="4"/>
      <c r="P24" s="4"/>
      <c r="Q24" s="37">
        <f t="shared" si="3"/>
        <v>0.19433351215826111</v>
      </c>
      <c r="R24" s="37">
        <f t="shared" si="3"/>
        <v>0.18090298655902887</v>
      </c>
      <c r="S24" s="4"/>
      <c r="T24" s="4">
        <f t="shared" si="4"/>
        <v>1.1246152323973442E-3</v>
      </c>
      <c r="U24" s="4">
        <f t="shared" si="4"/>
        <v>1.0468922833277133E-3</v>
      </c>
      <c r="V24" s="4"/>
    </row>
    <row r="25" spans="2:22" hidden="1" x14ac:dyDescent="0.3"/>
    <row r="26" spans="2:22" ht="15" thickBot="1" x14ac:dyDescent="0.35"/>
    <row r="27" spans="2:22" x14ac:dyDescent="0.3">
      <c r="B27" s="195" t="s">
        <v>23</v>
      </c>
      <c r="C27" s="195" t="s">
        <v>24</v>
      </c>
      <c r="D27" s="202" t="s">
        <v>45</v>
      </c>
      <c r="E27" s="194"/>
      <c r="F27" s="193" t="s">
        <v>26</v>
      </c>
      <c r="G27" s="194"/>
      <c r="H27" s="14"/>
      <c r="I27" s="195" t="s">
        <v>80</v>
      </c>
      <c r="J27" s="196"/>
      <c r="K27" s="193" t="s">
        <v>44</v>
      </c>
      <c r="L27" s="197"/>
      <c r="M27" s="197" t="s">
        <v>83</v>
      </c>
      <c r="N27" s="194"/>
      <c r="O27" s="156"/>
    </row>
    <row r="28" spans="2:22" ht="15" thickBot="1" x14ac:dyDescent="0.35">
      <c r="B28" s="200"/>
      <c r="C28" s="200"/>
      <c r="D28" s="15" t="s">
        <v>30</v>
      </c>
      <c r="E28" s="16" t="s">
        <v>31</v>
      </c>
      <c r="F28" s="17" t="s">
        <v>30</v>
      </c>
      <c r="G28" s="16" t="s">
        <v>31</v>
      </c>
      <c r="H28" s="18"/>
      <c r="I28" s="184" t="s">
        <v>30</v>
      </c>
      <c r="J28" s="185" t="s">
        <v>31</v>
      </c>
      <c r="K28" s="103" t="s">
        <v>30</v>
      </c>
      <c r="L28" s="22" t="s">
        <v>31</v>
      </c>
      <c r="M28" s="22" t="s">
        <v>30</v>
      </c>
      <c r="N28" s="23" t="s">
        <v>31</v>
      </c>
      <c r="O28" s="157" t="s">
        <v>55</v>
      </c>
    </row>
    <row r="29" spans="2:22" x14ac:dyDescent="0.3">
      <c r="B29" s="24" t="s">
        <v>32</v>
      </c>
      <c r="C29" s="25" t="s">
        <v>33</v>
      </c>
      <c r="D29" s="148">
        <v>50</v>
      </c>
      <c r="E29" s="149">
        <v>65</v>
      </c>
      <c r="F29" s="28">
        <f t="shared" ref="F29:G34" si="5">(D29/100)*$C$14</f>
        <v>100</v>
      </c>
      <c r="G29" s="29">
        <f t="shared" si="5"/>
        <v>130</v>
      </c>
      <c r="H29" s="30"/>
      <c r="I29" s="31">
        <f>X1*$V$1</f>
        <v>36</v>
      </c>
      <c r="J29" s="32">
        <f>Y1*$V$1</f>
        <v>54</v>
      </c>
      <c r="K29" s="178">
        <f t="shared" ref="K29:L34" si="6">(I29/100)*$I$8</f>
        <v>124.50001584114484</v>
      </c>
      <c r="L29" s="105">
        <f t="shared" si="6"/>
        <v>186.7500237617173</v>
      </c>
      <c r="M29" s="106">
        <f>T29</f>
        <v>1.633499992212493E-3</v>
      </c>
      <c r="N29" s="158">
        <f>U29</f>
        <v>1.42699368234373E-3</v>
      </c>
      <c r="O29" s="164" t="s">
        <v>56</v>
      </c>
      <c r="Q29" s="37">
        <f>(2.8/K29)^(1/3)</f>
        <v>0.28226879865431881</v>
      </c>
      <c r="R29" s="37">
        <f>(2.8/L29)^(1/3)</f>
        <v>0.24658450830899653</v>
      </c>
      <c r="S29" s="4"/>
      <c r="T29" s="4">
        <f>Q29*500/(60*60*24)</f>
        <v>1.633499992212493E-3</v>
      </c>
      <c r="U29" s="4">
        <f>R29*500/(60*60*24)</f>
        <v>1.42699368234373E-3</v>
      </c>
    </row>
    <row r="30" spans="2:22" x14ac:dyDescent="0.3">
      <c r="B30" s="38" t="s">
        <v>34</v>
      </c>
      <c r="C30" s="39" t="s">
        <v>35</v>
      </c>
      <c r="D30" s="45">
        <v>65</v>
      </c>
      <c r="E30" s="150">
        <v>75</v>
      </c>
      <c r="F30" s="42">
        <f t="shared" si="5"/>
        <v>130</v>
      </c>
      <c r="G30" s="43">
        <f t="shared" si="5"/>
        <v>150</v>
      </c>
      <c r="H30" s="44"/>
      <c r="I30" s="186">
        <f t="shared" ref="I30:J30" si="7">X2*$V$1</f>
        <v>54</v>
      </c>
      <c r="J30" s="187">
        <f t="shared" si="7"/>
        <v>72</v>
      </c>
      <c r="K30" s="179">
        <f t="shared" si="6"/>
        <v>186.7500237617173</v>
      </c>
      <c r="L30" s="108">
        <f t="shared" si="6"/>
        <v>249.00003168228969</v>
      </c>
      <c r="M30" s="109">
        <f t="shared" ref="M30:N34" si="8">T30</f>
        <v>1.42699368234373E-3</v>
      </c>
      <c r="N30" s="159">
        <f t="shared" si="8"/>
        <v>1.2965098030140786E-3</v>
      </c>
      <c r="O30" s="165" t="s">
        <v>57</v>
      </c>
      <c r="Q30" s="37">
        <f t="shared" ref="Q30:R34" si="9">(2.8/K30)^(1/3)</f>
        <v>0.24658450830899653</v>
      </c>
      <c r="R30" s="37">
        <f t="shared" si="9"/>
        <v>0.22403689396083276</v>
      </c>
      <c r="S30" s="4"/>
      <c r="T30" s="4">
        <f t="shared" ref="T30:U34" si="10">Q30*500/(60*60*24)</f>
        <v>1.42699368234373E-3</v>
      </c>
      <c r="U30" s="4">
        <f t="shared" si="10"/>
        <v>1.2965098030140786E-3</v>
      </c>
    </row>
    <row r="31" spans="2:22" x14ac:dyDescent="0.3">
      <c r="B31" s="51" t="s">
        <v>36</v>
      </c>
      <c r="C31" s="52" t="s">
        <v>37</v>
      </c>
      <c r="D31" s="58">
        <v>75</v>
      </c>
      <c r="E31" s="151">
        <v>84</v>
      </c>
      <c r="F31" s="55">
        <f t="shared" si="5"/>
        <v>150</v>
      </c>
      <c r="G31" s="56">
        <f t="shared" si="5"/>
        <v>168</v>
      </c>
      <c r="H31" s="57"/>
      <c r="I31" s="188">
        <f t="shared" ref="I31:J31" si="11">X3*$V$1</f>
        <v>72</v>
      </c>
      <c r="J31" s="189">
        <f t="shared" si="11"/>
        <v>84</v>
      </c>
      <c r="K31" s="180">
        <f t="shared" si="6"/>
        <v>249.00003168228969</v>
      </c>
      <c r="L31" s="111">
        <f t="shared" si="6"/>
        <v>290.50003696267129</v>
      </c>
      <c r="M31" s="112">
        <f t="shared" si="8"/>
        <v>1.2965098030140786E-3</v>
      </c>
      <c r="N31" s="160">
        <f t="shared" si="8"/>
        <v>1.2315731392131017E-3</v>
      </c>
      <c r="O31" s="166" t="s">
        <v>58</v>
      </c>
      <c r="Q31" s="37">
        <f t="shared" si="9"/>
        <v>0.22403689396083276</v>
      </c>
      <c r="R31" s="37">
        <f t="shared" si="9"/>
        <v>0.21281583845602398</v>
      </c>
      <c r="S31" s="4"/>
      <c r="T31" s="4">
        <f t="shared" si="10"/>
        <v>1.2965098030140786E-3</v>
      </c>
      <c r="U31" s="4">
        <f t="shared" si="10"/>
        <v>1.2315731392131017E-3</v>
      </c>
    </row>
    <row r="32" spans="2:22" x14ac:dyDescent="0.3">
      <c r="B32" s="64" t="s">
        <v>38</v>
      </c>
      <c r="C32" s="65" t="s">
        <v>39</v>
      </c>
      <c r="D32" s="71">
        <v>84</v>
      </c>
      <c r="E32" s="152">
        <v>89</v>
      </c>
      <c r="F32" s="68">
        <f t="shared" si="5"/>
        <v>168</v>
      </c>
      <c r="G32" s="69">
        <f t="shared" si="5"/>
        <v>178</v>
      </c>
      <c r="H32" s="70"/>
      <c r="I32" s="71">
        <f t="shared" ref="I32:J32" si="12">X4*$V$1</f>
        <v>84</v>
      </c>
      <c r="J32" s="72">
        <f t="shared" si="12"/>
        <v>102</v>
      </c>
      <c r="K32" s="181">
        <f t="shared" si="6"/>
        <v>290.50003696267129</v>
      </c>
      <c r="L32" s="114">
        <f t="shared" si="6"/>
        <v>352.75004488324373</v>
      </c>
      <c r="M32" s="115">
        <f t="shared" si="8"/>
        <v>1.2315731392131017E-3</v>
      </c>
      <c r="N32" s="161">
        <f t="shared" si="8"/>
        <v>1.154391835193982E-3</v>
      </c>
      <c r="O32" s="167" t="s">
        <v>59</v>
      </c>
      <c r="Q32" s="37">
        <f t="shared" si="9"/>
        <v>0.21281583845602398</v>
      </c>
      <c r="R32" s="37">
        <f t="shared" si="9"/>
        <v>0.19947890912152008</v>
      </c>
      <c r="S32" s="4"/>
      <c r="T32" s="4">
        <f t="shared" si="10"/>
        <v>1.2315731392131017E-3</v>
      </c>
      <c r="U32" s="4">
        <f t="shared" si="10"/>
        <v>1.154391835193982E-3</v>
      </c>
    </row>
    <row r="33" spans="2:21" x14ac:dyDescent="0.3">
      <c r="B33" s="77" t="s">
        <v>40</v>
      </c>
      <c r="C33" s="78" t="s">
        <v>41</v>
      </c>
      <c r="D33" s="84">
        <v>90</v>
      </c>
      <c r="E33" s="153">
        <v>95</v>
      </c>
      <c r="F33" s="81">
        <f t="shared" si="5"/>
        <v>180</v>
      </c>
      <c r="G33" s="82">
        <f t="shared" si="5"/>
        <v>190</v>
      </c>
      <c r="H33" s="83"/>
      <c r="I33" s="190">
        <f t="shared" ref="I33:J33" si="13">X5*$V$1</f>
        <v>102</v>
      </c>
      <c r="J33" s="191">
        <f t="shared" si="13"/>
        <v>120</v>
      </c>
      <c r="K33" s="182">
        <f t="shared" si="6"/>
        <v>352.75004488324373</v>
      </c>
      <c r="L33" s="117">
        <f t="shared" si="6"/>
        <v>415.00005280381617</v>
      </c>
      <c r="M33" s="118">
        <f t="shared" si="8"/>
        <v>1.154391835193982E-3</v>
      </c>
      <c r="N33" s="162">
        <f t="shared" si="8"/>
        <v>1.0935187187460101E-3</v>
      </c>
      <c r="O33" s="168" t="s">
        <v>61</v>
      </c>
      <c r="Q33" s="37">
        <f>(2.8/K33)^(1/3)</f>
        <v>0.19947890912152008</v>
      </c>
      <c r="R33" s="37">
        <f t="shared" si="9"/>
        <v>0.18896003459931054</v>
      </c>
      <c r="S33" s="4"/>
      <c r="T33" s="4">
        <f t="shared" si="10"/>
        <v>1.154391835193982E-3</v>
      </c>
      <c r="U33" s="4">
        <f t="shared" si="10"/>
        <v>1.0935187187460101E-3</v>
      </c>
    </row>
    <row r="34" spans="2:21" ht="15" thickBot="1" x14ac:dyDescent="0.35">
      <c r="B34" s="90" t="s">
        <v>42</v>
      </c>
      <c r="C34" s="91" t="s">
        <v>43</v>
      </c>
      <c r="D34" s="97">
        <v>95</v>
      </c>
      <c r="E34" s="154">
        <v>100</v>
      </c>
      <c r="F34" s="94">
        <f t="shared" si="5"/>
        <v>190</v>
      </c>
      <c r="G34" s="95">
        <f t="shared" si="5"/>
        <v>200</v>
      </c>
      <c r="H34" s="96"/>
      <c r="I34" s="97">
        <f t="shared" ref="I34:J34" si="14">X6*$V$1</f>
        <v>126</v>
      </c>
      <c r="J34" s="98">
        <f t="shared" si="14"/>
        <v>138</v>
      </c>
      <c r="K34" s="183">
        <f t="shared" si="6"/>
        <v>435.75005544400699</v>
      </c>
      <c r="L34" s="120">
        <f t="shared" si="6"/>
        <v>477.25006072438856</v>
      </c>
      <c r="M34" s="121">
        <f t="shared" si="8"/>
        <v>1.0758782353105241E-3</v>
      </c>
      <c r="N34" s="163">
        <f t="shared" si="8"/>
        <v>1.0437430777424717E-3</v>
      </c>
      <c r="O34" s="169" t="s">
        <v>62</v>
      </c>
      <c r="Q34" s="37">
        <f t="shared" ref="Q34" si="15">(2.8/K34)^(1/3)</f>
        <v>0.18591175906165855</v>
      </c>
      <c r="R34" s="37">
        <f t="shared" si="9"/>
        <v>0.18035880383389913</v>
      </c>
      <c r="S34" s="4"/>
      <c r="T34" s="4">
        <f t="shared" si="10"/>
        <v>1.0758782353105241E-3</v>
      </c>
      <c r="U34" s="4">
        <f t="shared" si="10"/>
        <v>1.0437430777424717E-3</v>
      </c>
    </row>
  </sheetData>
  <sheetProtection algorithmName="SHA-512" hashValue="M3q1M/ETEqQ7LvQwlkBaB5auThh1CqLO0G/l24YksgzLGJE+S0kZl77fB9HO+LguNKaiCBm6wKSC2NFbacif8g==" saltValue="H6bdCMhCVUAzz2nbpCMYDw==" spinCount="100000" sheet="1" objects="1" scenarios="1"/>
  <protectedRanges>
    <protectedRange sqref="C8:C14" name="Range1"/>
  </protectedRanges>
  <mergeCells count="15">
    <mergeCell ref="F27:G27"/>
    <mergeCell ref="I27:J27"/>
    <mergeCell ref="K27:L27"/>
    <mergeCell ref="M27:N27"/>
    <mergeCell ref="B1:F1"/>
    <mergeCell ref="C17:C18"/>
    <mergeCell ref="D17:E17"/>
    <mergeCell ref="F17:G17"/>
    <mergeCell ref="I17:J17"/>
    <mergeCell ref="K17:L17"/>
    <mergeCell ref="M17:N17"/>
    <mergeCell ref="C27:C28"/>
    <mergeCell ref="D27:E27"/>
    <mergeCell ref="B27:B28"/>
    <mergeCell ref="B17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7823-38A1-4530-8B69-3E2A6F67CE72}">
  <sheetPr>
    <pageSetUpPr fitToPage="1"/>
  </sheetPr>
  <dimension ref="B1:K26"/>
  <sheetViews>
    <sheetView tabSelected="1" topLeftCell="A7" workbookViewId="0">
      <selection activeCell="I19" sqref="I19"/>
    </sheetView>
  </sheetViews>
  <sheetFormatPr defaultRowHeight="14.4" x14ac:dyDescent="0.3"/>
  <cols>
    <col min="2" max="9" width="20.88671875" customWidth="1"/>
    <col min="10" max="11" width="16.21875" customWidth="1"/>
  </cols>
  <sheetData>
    <row r="1" spans="2:11" ht="40.799999999999997" customHeight="1" thickBot="1" x14ac:dyDescent="0.65">
      <c r="B1" s="212" t="s">
        <v>78</v>
      </c>
      <c r="C1" s="212"/>
      <c r="D1" s="212"/>
    </row>
    <row r="2" spans="2:11" ht="15" thickBot="1" x14ac:dyDescent="0.35">
      <c r="H2" s="213" t="s">
        <v>54</v>
      </c>
      <c r="I2" s="215"/>
    </row>
    <row r="3" spans="2:11" x14ac:dyDescent="0.3">
      <c r="H3" s="1" t="s">
        <v>5</v>
      </c>
      <c r="I3" s="1" t="s">
        <v>6</v>
      </c>
    </row>
    <row r="4" spans="2:11" ht="15" thickBot="1" x14ac:dyDescent="0.35">
      <c r="H4" s="5">
        <v>44142</v>
      </c>
      <c r="I4" s="5">
        <v>44143</v>
      </c>
    </row>
    <row r="5" spans="2:11" ht="33" customHeight="1" x14ac:dyDescent="0.3">
      <c r="G5" s="7" t="s">
        <v>10</v>
      </c>
      <c r="H5" s="224" t="s">
        <v>75</v>
      </c>
      <c r="I5" s="170" t="s">
        <v>63</v>
      </c>
      <c r="K5" s="155"/>
    </row>
    <row r="6" spans="2:11" ht="33" customHeight="1" thickBot="1" x14ac:dyDescent="0.35">
      <c r="G6" s="147" t="s">
        <v>11</v>
      </c>
      <c r="H6" s="225"/>
      <c r="I6" s="146" t="s">
        <v>64</v>
      </c>
      <c r="K6" s="155"/>
    </row>
    <row r="7" spans="2:11" ht="20.399999999999999" customHeight="1" thickBot="1" x14ac:dyDescent="0.35"/>
    <row r="8" spans="2:11" ht="15" thickBot="1" x14ac:dyDescent="0.35">
      <c r="C8" s="213" t="s">
        <v>7</v>
      </c>
      <c r="D8" s="214"/>
      <c r="E8" s="214"/>
      <c r="F8" s="214"/>
      <c r="G8" s="214"/>
      <c r="H8" s="214"/>
      <c r="I8" s="215"/>
    </row>
    <row r="9" spans="2:11" ht="16.2" customHeight="1" x14ac:dyDescent="0.3">
      <c r="C9" s="1" t="s">
        <v>0</v>
      </c>
      <c r="D9" s="3" t="s">
        <v>1</v>
      </c>
      <c r="E9" s="1" t="s">
        <v>2</v>
      </c>
      <c r="F9" s="3" t="s">
        <v>3</v>
      </c>
      <c r="G9" s="1" t="s">
        <v>4</v>
      </c>
      <c r="H9" s="3" t="s">
        <v>5</v>
      </c>
      <c r="I9" s="1" t="s">
        <v>6</v>
      </c>
    </row>
    <row r="10" spans="2:11" ht="14.4" customHeight="1" thickBot="1" x14ac:dyDescent="0.35">
      <c r="C10" s="5">
        <v>44144</v>
      </c>
      <c r="D10" s="173">
        <v>44145</v>
      </c>
      <c r="E10" s="5">
        <v>44146</v>
      </c>
      <c r="F10" s="6">
        <v>44147</v>
      </c>
      <c r="G10" s="5">
        <v>44148</v>
      </c>
      <c r="H10" s="6">
        <v>44149</v>
      </c>
      <c r="I10" s="5">
        <v>44150</v>
      </c>
    </row>
    <row r="11" spans="2:11" ht="37.799999999999997" customHeight="1" thickBot="1" x14ac:dyDescent="0.35">
      <c r="B11" s="7" t="s">
        <v>10</v>
      </c>
      <c r="C11" s="218" t="s">
        <v>69</v>
      </c>
      <c r="D11" s="220" t="s">
        <v>9</v>
      </c>
      <c r="E11" s="171" t="s">
        <v>68</v>
      </c>
      <c r="F11" s="174" t="s">
        <v>66</v>
      </c>
      <c r="G11" s="216" t="s">
        <v>9</v>
      </c>
      <c r="H11" s="175" t="s">
        <v>63</v>
      </c>
      <c r="I11" s="141" t="s">
        <v>70</v>
      </c>
    </row>
    <row r="12" spans="2:11" ht="37.799999999999997" customHeight="1" thickBot="1" x14ac:dyDescent="0.35">
      <c r="B12" s="140" t="s">
        <v>11</v>
      </c>
      <c r="C12" s="219"/>
      <c r="D12" s="221"/>
      <c r="E12" s="172" t="s">
        <v>64</v>
      </c>
      <c r="F12" s="143" t="s">
        <v>67</v>
      </c>
      <c r="G12" s="217"/>
      <c r="H12" s="176" t="s">
        <v>71</v>
      </c>
      <c r="I12" s="142" t="s">
        <v>74</v>
      </c>
    </row>
    <row r="13" spans="2:11" ht="19.8" customHeight="1" thickBot="1" x14ac:dyDescent="0.35"/>
    <row r="14" spans="2:11" ht="15" thickBot="1" x14ac:dyDescent="0.35">
      <c r="C14" s="213" t="s">
        <v>8</v>
      </c>
      <c r="D14" s="214"/>
      <c r="E14" s="214"/>
      <c r="F14" s="214"/>
      <c r="G14" s="214"/>
      <c r="H14" s="214"/>
      <c r="I14" s="215"/>
    </row>
    <row r="15" spans="2:11" ht="16.2" customHeight="1" x14ac:dyDescent="0.3">
      <c r="C15" s="2" t="s">
        <v>0</v>
      </c>
      <c r="D15" s="1" t="s">
        <v>1</v>
      </c>
      <c r="E15" s="3" t="s">
        <v>2</v>
      </c>
      <c r="F15" s="1" t="s">
        <v>3</v>
      </c>
      <c r="G15" s="3" t="s">
        <v>4</v>
      </c>
      <c r="H15" s="1" t="s">
        <v>5</v>
      </c>
      <c r="I15" s="1" t="s">
        <v>6</v>
      </c>
    </row>
    <row r="16" spans="2:11" ht="14.4" customHeight="1" thickBot="1" x14ac:dyDescent="0.35">
      <c r="C16" s="144">
        <v>44151</v>
      </c>
      <c r="D16" s="144">
        <v>44152</v>
      </c>
      <c r="E16" s="144">
        <v>44153</v>
      </c>
      <c r="F16" s="144">
        <v>44154</v>
      </c>
      <c r="G16" s="144">
        <v>44155</v>
      </c>
      <c r="H16" s="144">
        <v>44156</v>
      </c>
      <c r="I16" s="5">
        <v>44157</v>
      </c>
    </row>
    <row r="17" spans="2:9" ht="37.799999999999997" customHeight="1" thickBot="1" x14ac:dyDescent="0.35">
      <c r="B17" s="140" t="s">
        <v>10</v>
      </c>
      <c r="C17" s="192" t="s">
        <v>9</v>
      </c>
      <c r="D17" s="207" t="s">
        <v>65</v>
      </c>
      <c r="E17" s="177" t="s">
        <v>73</v>
      </c>
      <c r="F17" s="170" t="s">
        <v>63</v>
      </c>
      <c r="G17" s="216" t="s">
        <v>9</v>
      </c>
      <c r="H17" s="205" t="s">
        <v>72</v>
      </c>
      <c r="I17" s="222" t="s">
        <v>84</v>
      </c>
    </row>
    <row r="18" spans="2:9" ht="37.799999999999997" customHeight="1" thickBot="1" x14ac:dyDescent="0.35">
      <c r="B18" s="140" t="s">
        <v>11</v>
      </c>
      <c r="C18" s="172" t="s">
        <v>68</v>
      </c>
      <c r="D18" s="208"/>
      <c r="E18" s="142" t="s">
        <v>74</v>
      </c>
      <c r="F18" s="146" t="s">
        <v>64</v>
      </c>
      <c r="G18" s="217"/>
      <c r="H18" s="206"/>
      <c r="I18" s="223"/>
    </row>
    <row r="20" spans="2:9" x14ac:dyDescent="0.3">
      <c r="B20" s="209" t="s">
        <v>12</v>
      </c>
      <c r="C20" s="210"/>
      <c r="D20" s="211"/>
      <c r="E20" s="8" t="s">
        <v>55</v>
      </c>
      <c r="G20" t="s">
        <v>76</v>
      </c>
    </row>
    <row r="21" spans="2:9" x14ac:dyDescent="0.3">
      <c r="B21" s="128" t="s">
        <v>32</v>
      </c>
      <c r="C21" s="129" t="s">
        <v>33</v>
      </c>
      <c r="D21" s="129" t="s">
        <v>48</v>
      </c>
      <c r="E21" s="129" t="s">
        <v>60</v>
      </c>
      <c r="G21" s="203" t="s">
        <v>77</v>
      </c>
      <c r="H21" s="204"/>
      <c r="I21" s="204"/>
    </row>
    <row r="22" spans="2:9" x14ac:dyDescent="0.3">
      <c r="B22" s="130" t="s">
        <v>34</v>
      </c>
      <c r="C22" s="131" t="s">
        <v>35</v>
      </c>
      <c r="D22" s="131" t="s">
        <v>49</v>
      </c>
      <c r="E22" s="131" t="s">
        <v>57</v>
      </c>
      <c r="G22" s="204"/>
      <c r="H22" s="204"/>
      <c r="I22" s="204"/>
    </row>
    <row r="23" spans="2:9" x14ac:dyDescent="0.3">
      <c r="B23" s="132" t="s">
        <v>36</v>
      </c>
      <c r="C23" s="133" t="s">
        <v>37</v>
      </c>
      <c r="D23" s="133" t="s">
        <v>50</v>
      </c>
      <c r="E23" s="133" t="s">
        <v>58</v>
      </c>
      <c r="G23" s="204"/>
      <c r="H23" s="204"/>
      <c r="I23" s="204"/>
    </row>
    <row r="24" spans="2:9" x14ac:dyDescent="0.3">
      <c r="B24" s="134" t="s">
        <v>38</v>
      </c>
      <c r="C24" s="135" t="s">
        <v>39</v>
      </c>
      <c r="D24" s="135" t="s">
        <v>51</v>
      </c>
      <c r="E24" s="135" t="s">
        <v>59</v>
      </c>
      <c r="G24" s="204"/>
      <c r="H24" s="204"/>
      <c r="I24" s="204"/>
    </row>
    <row r="25" spans="2:9" x14ac:dyDescent="0.3">
      <c r="B25" s="136" t="s">
        <v>40</v>
      </c>
      <c r="C25" s="137" t="s">
        <v>41</v>
      </c>
      <c r="D25" s="137" t="s">
        <v>52</v>
      </c>
      <c r="E25" s="137" t="s">
        <v>61</v>
      </c>
      <c r="G25" s="204"/>
      <c r="H25" s="204"/>
      <c r="I25" s="204"/>
    </row>
    <row r="26" spans="2:9" x14ac:dyDescent="0.3">
      <c r="B26" s="138" t="s">
        <v>42</v>
      </c>
      <c r="C26" s="139" t="s">
        <v>43</v>
      </c>
      <c r="D26" s="139" t="s">
        <v>53</v>
      </c>
      <c r="E26" s="139" t="s">
        <v>62</v>
      </c>
      <c r="G26" s="204"/>
      <c r="H26" s="204"/>
      <c r="I26" s="204"/>
    </row>
  </sheetData>
  <sheetProtection algorithmName="SHA-512" hashValue="qTmmISpjchCmAXg3yvM0x09RXhF5zGhJe4/jif/DCpsvkYL6Xyz4QjOXGH9ihIgP53x7nhHo5wFM+y4i6o45mg==" saltValue="e8UtYgtdwj/bYco5/gNM/w==" spinCount="100000" sheet="1" objects="1" scenarios="1"/>
  <mergeCells count="14">
    <mergeCell ref="G21:I26"/>
    <mergeCell ref="H17:H18"/>
    <mergeCell ref="D17:D18"/>
    <mergeCell ref="B20:D20"/>
    <mergeCell ref="B1:D1"/>
    <mergeCell ref="C8:I8"/>
    <mergeCell ref="C14:I14"/>
    <mergeCell ref="G11:G12"/>
    <mergeCell ref="G17:G18"/>
    <mergeCell ref="C11:C12"/>
    <mergeCell ref="D11:D12"/>
    <mergeCell ref="I17:I18"/>
    <mergeCell ref="H2:I2"/>
    <mergeCell ref="H5:H6"/>
  </mergeCells>
  <phoneticPr fontId="2" type="noConversion"/>
  <conditionalFormatting sqref="H5:H6">
    <cfRule type="colorScale" priority="2">
      <colorScale>
        <cfvo type="min"/>
        <cfvo type="max"/>
        <color rgb="FFC6E0B4"/>
        <color rgb="FFFFFF99"/>
      </colorScale>
    </cfRule>
  </conditionalFormatting>
  <conditionalFormatting sqref="D17:D18">
    <cfRule type="colorScale" priority="1">
      <colorScale>
        <cfvo type="min"/>
        <cfvo type="max"/>
        <color rgb="FFC6E0B4"/>
        <color rgb="FFFFFF99"/>
      </colorScale>
    </cfRule>
  </conditionalFormatting>
  <pageMargins left="0.25" right="0.25" top="0.75" bottom="0.75" header="0.3" footer="0.3"/>
  <pageSetup paperSize="9" scale="7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Training zones</vt:lpstr>
      <vt:lpstr>Training Plan Weeks 1 &amp; 2</vt:lpstr>
      <vt:lpstr>'Training Plan Weeks 1 &amp;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Doleman</dc:creator>
  <cp:lastModifiedBy>James Doleman</cp:lastModifiedBy>
  <cp:lastPrinted>2020-11-05T17:54:20Z</cp:lastPrinted>
  <dcterms:created xsi:type="dcterms:W3CDTF">2020-11-03T15:34:28Z</dcterms:created>
  <dcterms:modified xsi:type="dcterms:W3CDTF">2020-11-05T17:54:39Z</dcterms:modified>
</cp:coreProperties>
</file>